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33165" windowHeight="9045" tabRatio="756" activeTab="0"/>
  </bookViews>
  <sheets>
    <sheet name="1" sheetId="1" r:id="rId1"/>
  </sheets>
  <definedNames>
    <definedName name="solver_adj" localSheetId="0" hidden="1">'1'!$B$4:$E$4</definedName>
    <definedName name="solver_cvg" localSheetId="0" hidden="1">0.000001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10000</definedName>
    <definedName name="solver_lhs1" localSheetId="0" hidden="1">'1'!$B$8</definedName>
    <definedName name="solver_lhs2" localSheetId="0" hidden="1">'1'!$B$5</definedName>
    <definedName name="solver_lhs3" localSheetId="0" hidden="1">'1'!$D$5</definedName>
    <definedName name="solver_lhs4" localSheetId="0" hidden="1">'1'!$E$5</definedName>
    <definedName name="solver_lhs5" localSheetId="0" hidden="1">'1'!$C$5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'1'!$B$10</definedName>
    <definedName name="solver_pre" localSheetId="0" hidden="1">0.0000000001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'1'!$B$9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<sst xmlns="http://schemas.openxmlformats.org/spreadsheetml/2006/main" count="66" uniqueCount="56">
  <si>
    <t>DMU</t>
  </si>
  <si>
    <t>Score</t>
  </si>
  <si>
    <t>Projection</t>
  </si>
  <si>
    <t>Difference</t>
  </si>
  <si>
    <t xml:space="preserve"> </t>
  </si>
  <si>
    <t>(I)RN</t>
  </si>
  <si>
    <t>(I)TS</t>
  </si>
  <si>
    <t>(I)GN</t>
  </si>
  <si>
    <t>(I)EN</t>
  </si>
  <si>
    <t>(O)PN</t>
  </si>
  <si>
    <t>(O)AM</t>
  </si>
  <si>
    <t>v</t>
  </si>
  <si>
    <t>u</t>
  </si>
  <si>
    <t>x</t>
  </si>
  <si>
    <t>y</t>
  </si>
  <si>
    <r>
      <t>Fr</t>
    </r>
    <r>
      <rPr>
        <vertAlign val="superscript"/>
        <sz val="11"/>
        <rFont val="Arial"/>
        <family val="2"/>
      </rPr>
      <t>x</t>
    </r>
  </si>
  <si>
    <r>
      <t>Fr</t>
    </r>
    <r>
      <rPr>
        <vertAlign val="superscript"/>
        <sz val="11"/>
        <rFont val="Arial"/>
        <family val="2"/>
      </rPr>
      <t>y</t>
    </r>
  </si>
  <si>
    <t>T-value</t>
  </si>
  <si>
    <r>
      <t>Σv(x-d</t>
    </r>
    <r>
      <rPr>
        <vertAlign val="superscript"/>
        <sz val="11"/>
        <rFont val="Arial"/>
        <family val="2"/>
      </rPr>
      <t>x</t>
    </r>
    <r>
      <rPr>
        <sz val="11"/>
        <rFont val="Arial"/>
        <family val="2"/>
      </rPr>
      <t>)</t>
    </r>
  </si>
  <si>
    <t>Σu(y+dy)</t>
  </si>
  <si>
    <t>ΣFrx</t>
  </si>
  <si>
    <t>Σfry</t>
  </si>
  <si>
    <t>%</t>
  </si>
  <si>
    <r>
      <t>d</t>
    </r>
    <r>
      <rPr>
        <vertAlign val="superscript"/>
        <sz val="11"/>
        <rFont val="Arial"/>
        <family val="2"/>
      </rPr>
      <t>x</t>
    </r>
  </si>
  <si>
    <r>
      <t>d</t>
    </r>
    <r>
      <rPr>
        <vertAlign val="superscript"/>
        <sz val="11"/>
        <rFont val="Arial"/>
        <family val="2"/>
      </rPr>
      <t>y</t>
    </r>
  </si>
  <si>
    <r>
      <t>x-d</t>
    </r>
    <r>
      <rPr>
        <vertAlign val="superscript"/>
        <sz val="11"/>
        <rFont val="Arial"/>
        <family val="2"/>
      </rPr>
      <t>x</t>
    </r>
  </si>
  <si>
    <r>
      <t>y+d</t>
    </r>
    <r>
      <rPr>
        <vertAlign val="superscript"/>
        <sz val="11"/>
        <rFont val="Arial"/>
        <family val="2"/>
      </rPr>
      <t>y</t>
    </r>
  </si>
  <si>
    <r>
      <t>v(x-d</t>
    </r>
    <r>
      <rPr>
        <vertAlign val="superscript"/>
        <sz val="11"/>
        <rFont val="Arial"/>
        <family val="2"/>
      </rPr>
      <t>x</t>
    </r>
    <r>
      <rPr>
        <sz val="11"/>
        <rFont val="Arial"/>
        <family val="2"/>
      </rPr>
      <t>)</t>
    </r>
  </si>
  <si>
    <r>
      <t>u(y+d</t>
    </r>
    <r>
      <rPr>
        <vertAlign val="superscript"/>
        <sz val="11"/>
        <rFont val="Arial"/>
        <family val="2"/>
      </rPr>
      <t>y</t>
    </r>
    <r>
      <rPr>
        <sz val="11"/>
        <rFont val="Arial"/>
        <family val="2"/>
      </rPr>
      <t>)</t>
    </r>
  </si>
  <si>
    <t>dx,dy</t>
  </si>
  <si>
    <t>i-model</t>
  </si>
  <si>
    <t>o-model</t>
  </si>
  <si>
    <t>(I)RN</t>
  </si>
  <si>
    <t>(I)TS</t>
  </si>
  <si>
    <t>(I)GN</t>
  </si>
  <si>
    <t>(I)EN</t>
  </si>
  <si>
    <t>(O)PN</t>
  </si>
  <si>
    <t>(O)AM</t>
  </si>
  <si>
    <t>AMS</t>
  </si>
  <si>
    <t>Original Data</t>
  </si>
  <si>
    <t>Projection Data</t>
  </si>
  <si>
    <t>AMS</t>
  </si>
  <si>
    <t>input optimum weight</t>
  </si>
  <si>
    <t xml:space="preserve"> V:RN</t>
  </si>
  <si>
    <t xml:space="preserve"> V:TS</t>
  </si>
  <si>
    <t xml:space="preserve"> V:GN</t>
  </si>
  <si>
    <t>V:EN</t>
  </si>
  <si>
    <t xml:space="preserve"> U:PN</t>
  </si>
  <si>
    <t xml:space="preserve"> U:AM</t>
  </si>
  <si>
    <t>output optimum weight</t>
  </si>
  <si>
    <r>
      <t>d</t>
    </r>
    <r>
      <rPr>
        <vertAlign val="superscript"/>
        <sz val="11"/>
        <rFont val="Arial"/>
        <family val="2"/>
      </rPr>
      <t>x</t>
    </r>
    <r>
      <rPr>
        <sz val="11"/>
        <rFont val="Arial"/>
        <family val="2"/>
      </rPr>
      <t>, d</t>
    </r>
    <r>
      <rPr>
        <vertAlign val="superscript"/>
        <sz val="11"/>
        <rFont val="Arial"/>
        <family val="2"/>
      </rPr>
      <t>y</t>
    </r>
  </si>
  <si>
    <r>
      <t>s-**, s</t>
    </r>
    <r>
      <rPr>
        <i/>
        <vertAlign val="superscript"/>
        <sz val="10"/>
        <rFont val="Times New Roman"/>
        <family val="1"/>
      </rPr>
      <t>+**</t>
    </r>
  </si>
  <si>
    <t>d</t>
  </si>
  <si>
    <t>Slack</t>
  </si>
  <si>
    <r>
      <t>x-d</t>
    </r>
    <r>
      <rPr>
        <vertAlign val="superscript"/>
        <sz val="11"/>
        <rFont val="Arial"/>
        <family val="2"/>
      </rPr>
      <t>x</t>
    </r>
    <r>
      <rPr>
        <sz val="11"/>
        <rFont val="Arial"/>
        <family val="2"/>
      </rPr>
      <t>, y+d</t>
    </r>
    <r>
      <rPr>
        <vertAlign val="superscript"/>
        <sz val="11"/>
        <rFont val="Arial"/>
        <family val="2"/>
      </rPr>
      <t>y</t>
    </r>
  </si>
  <si>
    <t>DFM
projection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</si>
</sst>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_);[Red]\(0.000000000\)"/>
    <numFmt numFmtId="178" formatCode="0.0000000_ "/>
    <numFmt numFmtId="179" formatCode="0.0%"/>
    <numFmt numFmtId="180" formatCode="0.0000000000_);[Red]\(0.0000000000\)"/>
    <numFmt numFmtId="181" formatCode="0.000000000_ "/>
    <numFmt numFmtId="182" formatCode="0.00000000_ "/>
    <numFmt numFmtId="183" formatCode="0.000000_ "/>
    <numFmt numFmtId="184" formatCode="0.00000_ "/>
    <numFmt numFmtId="185" formatCode="0.0_ "/>
    <numFmt numFmtId="186" formatCode="0.00_ "/>
    <numFmt numFmtId="187" formatCode="0.000_ "/>
    <numFmt numFmtId="188" formatCode="0.0000_ "/>
    <numFmt numFmtId="189" formatCode="0.00000000000_);[Red]\(0.00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_ "/>
    <numFmt numFmtId="199" formatCode="0.00000000000_ "/>
    <numFmt numFmtId="200" formatCode="0.000000000000_ "/>
    <numFmt numFmtId="201" formatCode="0.0000000000000_ "/>
    <numFmt numFmtId="202" formatCode="0.0000000000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 style="thick">
        <color theme="9"/>
      </left>
      <right style="thin"/>
      <top style="thick">
        <color theme="9"/>
      </top>
      <bottom style="thick">
        <color theme="9"/>
      </bottom>
    </border>
    <border>
      <left style="thin"/>
      <right style="thin"/>
      <top style="thick">
        <color theme="9"/>
      </top>
      <bottom style="thick">
        <color theme="9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theme="5"/>
      </left>
      <right>
        <color indexed="63"/>
      </right>
      <top style="thick">
        <color theme="5"/>
      </top>
      <bottom style="thick">
        <color theme="5"/>
      </bottom>
    </border>
    <border>
      <left>
        <color indexed="63"/>
      </left>
      <right>
        <color indexed="63"/>
      </right>
      <top style="thick">
        <color theme="5"/>
      </top>
      <bottom style="thick">
        <color theme="5"/>
      </bottom>
    </border>
    <border>
      <left>
        <color indexed="63"/>
      </left>
      <right style="thick">
        <color theme="5"/>
      </right>
      <top style="thick">
        <color theme="5"/>
      </top>
      <bottom style="thick">
        <color theme="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0" xfId="42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11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1" fontId="3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98" fontId="3" fillId="0" borderId="10" xfId="0" applyNumberFormat="1" applyFont="1" applyBorder="1" applyAlignment="1">
      <alignment vertical="center"/>
    </xf>
    <xf numFmtId="11" fontId="3" fillId="0" borderId="0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97" fontId="45" fillId="0" borderId="1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97" fontId="3" fillId="0" borderId="0" xfId="0" applyNumberFormat="1" applyFont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78" fontId="46" fillId="0" borderId="0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1" fontId="3" fillId="0" borderId="14" xfId="0" applyNumberFormat="1" applyFont="1" applyBorder="1" applyAlignment="1">
      <alignment vertical="center"/>
    </xf>
    <xf numFmtId="198" fontId="3" fillId="0" borderId="15" xfId="0" applyNumberFormat="1" applyFont="1" applyBorder="1" applyAlignment="1">
      <alignment vertical="center"/>
    </xf>
    <xf numFmtId="179" fontId="3" fillId="0" borderId="11" xfId="42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87" fontId="3" fillId="0" borderId="17" xfId="0" applyNumberFormat="1" applyFont="1" applyBorder="1" applyAlignment="1">
      <alignment vertical="center"/>
    </xf>
    <xf numFmtId="187" fontId="3" fillId="0" borderId="18" xfId="0" applyNumberFormat="1" applyFont="1" applyBorder="1" applyAlignment="1">
      <alignment vertical="center"/>
    </xf>
    <xf numFmtId="187" fontId="3" fillId="0" borderId="14" xfId="0" applyNumberFormat="1" applyFont="1" applyBorder="1" applyAlignment="1">
      <alignment vertical="center"/>
    </xf>
    <xf numFmtId="187" fontId="3" fillId="0" borderId="15" xfId="0" applyNumberFormat="1" applyFont="1" applyBorder="1" applyAlignment="1">
      <alignment vertical="center"/>
    </xf>
    <xf numFmtId="187" fontId="3" fillId="0" borderId="19" xfId="0" applyNumberFormat="1" applyFont="1" applyBorder="1" applyAlignment="1">
      <alignment vertical="center"/>
    </xf>
    <xf numFmtId="187" fontId="3" fillId="0" borderId="2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vertical="center"/>
    </xf>
    <xf numFmtId="11" fontId="47" fillId="0" borderId="24" xfId="0" applyNumberFormat="1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83" fontId="3" fillId="36" borderId="26" xfId="0" applyNumberFormat="1" applyFont="1" applyFill="1" applyBorder="1" applyAlignment="1">
      <alignment vertical="center"/>
    </xf>
    <xf numFmtId="0" fontId="3" fillId="36" borderId="27" xfId="0" applyFont="1" applyFill="1" applyBorder="1" applyAlignment="1">
      <alignment vertical="center"/>
    </xf>
    <xf numFmtId="0" fontId="3" fillId="36" borderId="28" xfId="0" applyFont="1" applyFill="1" applyBorder="1" applyAlignment="1">
      <alignment vertical="center"/>
    </xf>
    <xf numFmtId="183" fontId="3" fillId="37" borderId="26" xfId="0" applyNumberFormat="1" applyFont="1" applyFill="1" applyBorder="1" applyAlignment="1">
      <alignment vertical="center"/>
    </xf>
    <xf numFmtId="0" fontId="3" fillId="37" borderId="27" xfId="0" applyFont="1" applyFill="1" applyBorder="1" applyAlignment="1">
      <alignment vertical="center"/>
    </xf>
    <xf numFmtId="0" fontId="3" fillId="37" borderId="28" xfId="0" applyFont="1" applyFill="1" applyBorder="1" applyAlignment="1">
      <alignment vertical="center"/>
    </xf>
    <xf numFmtId="38" fontId="5" fillId="0" borderId="29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5" fontId="3" fillId="0" borderId="17" xfId="0" applyNumberFormat="1" applyFont="1" applyBorder="1" applyAlignment="1">
      <alignment vertical="center"/>
    </xf>
    <xf numFmtId="0" fontId="2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8.75390625" style="3" bestFit="1" customWidth="1"/>
    <col min="2" max="2" width="13.875" style="3" bestFit="1" customWidth="1"/>
    <col min="3" max="3" width="11.625" style="3" bestFit="1" customWidth="1"/>
    <col min="4" max="4" width="8.875" style="3" bestFit="1" customWidth="1"/>
    <col min="5" max="5" width="9.50390625" style="3" bestFit="1" customWidth="1"/>
    <col min="6" max="8" width="2.125" style="3" customWidth="1"/>
    <col min="9" max="9" width="9.50390625" style="3" bestFit="1" customWidth="1"/>
    <col min="10" max="10" width="12.75390625" style="3" bestFit="1" customWidth="1"/>
    <col min="11" max="11" width="18.75390625" style="3" bestFit="1" customWidth="1"/>
    <col min="12" max="12" width="11.625" style="3" bestFit="1" customWidth="1"/>
    <col min="13" max="13" width="12.75390625" style="3" bestFit="1" customWidth="1"/>
    <col min="14" max="15" width="8.00390625" style="3" bestFit="1" customWidth="1"/>
    <col min="16" max="19" width="1.625" style="3" customWidth="1"/>
    <col min="20" max="20" width="8.375" style="3" bestFit="1" customWidth="1"/>
    <col min="21" max="21" width="10.25390625" style="3" bestFit="1" customWidth="1"/>
    <col min="22" max="22" width="8.50390625" style="3" bestFit="1" customWidth="1"/>
    <col min="23" max="23" width="5.125" style="3" bestFit="1" customWidth="1"/>
    <col min="24" max="24" width="6.75390625" style="3" bestFit="1" customWidth="1"/>
    <col min="25" max="25" width="10.25390625" style="3" bestFit="1" customWidth="1"/>
    <col min="26" max="16384" width="9.00390625" style="3" customWidth="1"/>
  </cols>
  <sheetData>
    <row r="1" spans="1:24" ht="24.75" thickBot="1">
      <c r="A1" s="16" t="str">
        <f>I2</f>
        <v>AMS</v>
      </c>
      <c r="B1" s="39" t="str">
        <f>U1</f>
        <v>(I)RN</v>
      </c>
      <c r="C1" s="8" t="str">
        <f>V1</f>
        <v>(I)TS</v>
      </c>
      <c r="D1" s="8" t="str">
        <f>W1</f>
        <v>(I)GN</v>
      </c>
      <c r="E1" s="8" t="str">
        <f>X1</f>
        <v>(I)EN</v>
      </c>
      <c r="F1" s="6"/>
      <c r="H1" s="33"/>
      <c r="I1" s="21" t="s">
        <v>0</v>
      </c>
      <c r="J1" s="1" t="s">
        <v>1</v>
      </c>
      <c r="K1" s="22"/>
      <c r="L1" s="22" t="s">
        <v>43</v>
      </c>
      <c r="M1" s="22" t="s">
        <v>44</v>
      </c>
      <c r="N1" s="22" t="s">
        <v>45</v>
      </c>
      <c r="O1" s="22" t="s">
        <v>46</v>
      </c>
      <c r="P1" s="22"/>
      <c r="T1" s="50" t="s">
        <v>39</v>
      </c>
      <c r="U1" s="51" t="s">
        <v>32</v>
      </c>
      <c r="V1" s="51" t="s">
        <v>33</v>
      </c>
      <c r="W1" s="51" t="s">
        <v>34</v>
      </c>
      <c r="X1" s="51" t="s">
        <v>35</v>
      </c>
    </row>
    <row r="2" spans="1:24" ht="15.75" thickBot="1" thickTop="1">
      <c r="A2" s="16" t="s">
        <v>11</v>
      </c>
      <c r="B2" s="40">
        <f>L2</f>
        <v>0.0326179386895354</v>
      </c>
      <c r="C2" s="11">
        <f>M2</f>
        <v>0</v>
      </c>
      <c r="D2" s="10">
        <f>N2</f>
        <v>0.00854216661872599</v>
      </c>
      <c r="E2" s="10">
        <f>O2</f>
        <v>3.43601423064589E-05</v>
      </c>
      <c r="H2" s="33"/>
      <c r="I2" s="57" t="s">
        <v>41</v>
      </c>
      <c r="J2" s="58">
        <v>0.875009423493383</v>
      </c>
      <c r="K2" s="59" t="s">
        <v>42</v>
      </c>
      <c r="L2" s="60">
        <v>0.0326179386895354</v>
      </c>
      <c r="M2" s="59">
        <v>0</v>
      </c>
      <c r="N2" s="60">
        <v>0.00854216661872599</v>
      </c>
      <c r="O2" s="60">
        <v>3.43601423064589E-05</v>
      </c>
      <c r="P2" s="59" t="s">
        <v>4</v>
      </c>
      <c r="T2" s="52" t="s">
        <v>38</v>
      </c>
      <c r="U2" s="53">
        <v>5</v>
      </c>
      <c r="V2" s="54">
        <v>370000</v>
      </c>
      <c r="W2" s="53">
        <v>89</v>
      </c>
      <c r="X2" s="55">
        <v>2231</v>
      </c>
    </row>
    <row r="3" spans="1:26" ht="15.75" thickBot="1" thickTop="1">
      <c r="A3" s="16" t="s">
        <v>13</v>
      </c>
      <c r="B3" s="41">
        <f>U2</f>
        <v>5</v>
      </c>
      <c r="C3" s="23">
        <f>V2</f>
        <v>370000</v>
      </c>
      <c r="D3" s="23">
        <f>W2</f>
        <v>89</v>
      </c>
      <c r="E3" s="23">
        <f>X2</f>
        <v>2231</v>
      </c>
      <c r="T3" s="62"/>
      <c r="U3" s="62"/>
      <c r="V3" s="63"/>
      <c r="W3" s="62"/>
      <c r="X3" s="64"/>
      <c r="Y3" s="64"/>
      <c r="Z3" s="64"/>
    </row>
    <row r="4" spans="1:22" ht="18" thickBot="1" thickTop="1">
      <c r="A4" s="43" t="s">
        <v>23</v>
      </c>
      <c r="B4" s="45">
        <v>0</v>
      </c>
      <c r="C4" s="45">
        <v>0</v>
      </c>
      <c r="D4" s="45">
        <v>0</v>
      </c>
      <c r="E4" s="45">
        <v>0</v>
      </c>
      <c r="H4" s="34"/>
      <c r="I4" s="35"/>
      <c r="J4" s="35"/>
      <c r="K4" s="56"/>
      <c r="L4" s="56" t="s">
        <v>47</v>
      </c>
      <c r="M4" s="56" t="s">
        <v>48</v>
      </c>
      <c r="N4" s="56"/>
      <c r="O4" s="56"/>
      <c r="P4" s="14"/>
      <c r="U4" s="51" t="s">
        <v>36</v>
      </c>
      <c r="V4" s="51" t="s">
        <v>37</v>
      </c>
    </row>
    <row r="5" spans="1:24" ht="18" thickBot="1" thickTop="1">
      <c r="A5" s="16" t="s">
        <v>25</v>
      </c>
      <c r="B5" s="44">
        <f>B3-B4</f>
        <v>5</v>
      </c>
      <c r="C5" s="44">
        <f>C3-C4</f>
        <v>370000</v>
      </c>
      <c r="D5" s="44">
        <f>D3-D4</f>
        <v>89</v>
      </c>
      <c r="E5" s="44">
        <f>E3-E4</f>
        <v>2231</v>
      </c>
      <c r="H5" s="4"/>
      <c r="I5" s="36"/>
      <c r="J5" s="36"/>
      <c r="K5" s="59" t="s">
        <v>49</v>
      </c>
      <c r="L5" s="60">
        <v>2.1896913531731E-08</v>
      </c>
      <c r="M5" s="61">
        <v>0</v>
      </c>
      <c r="N5" s="36"/>
      <c r="O5" s="14"/>
      <c r="P5" s="15"/>
      <c r="U5" s="73">
        <v>39960400</v>
      </c>
      <c r="V5" s="74">
        <v>392997</v>
      </c>
      <c r="W5" s="75"/>
      <c r="X5" s="76"/>
    </row>
    <row r="6" spans="1:26" ht="17.25" thickTop="1">
      <c r="A6" s="16" t="s">
        <v>27</v>
      </c>
      <c r="B6" s="25">
        <f>B2*(B3-B4)</f>
        <v>0.163089693447677</v>
      </c>
      <c r="C6" s="25">
        <f>C2*(C3-C4)</f>
        <v>0</v>
      </c>
      <c r="D6" s="25">
        <f>D2*(D3-D4)</f>
        <v>0.7602528290666131</v>
      </c>
      <c r="E6" s="25">
        <f>E2*(E3-E4)</f>
        <v>0.0766574774857098</v>
      </c>
      <c r="F6" s="4"/>
      <c r="T6" s="62"/>
      <c r="U6" s="62"/>
      <c r="V6" s="63"/>
      <c r="W6" s="62"/>
      <c r="X6" s="64"/>
      <c r="Y6" s="64"/>
      <c r="Z6" s="64"/>
    </row>
    <row r="7" spans="1:24" ht="24">
      <c r="A7" s="16" t="s">
        <v>15</v>
      </c>
      <c r="B7" s="25">
        <f>(B2*B3-B2*B4)^2</f>
        <v>0.026598248108857254</v>
      </c>
      <c r="C7" s="25">
        <f>(C2*C3-C2*C4)^2</f>
        <v>0</v>
      </c>
      <c r="D7" s="25">
        <f>(D2*D3-D2*D4)^2</f>
        <v>0.5779843641037888</v>
      </c>
      <c r="E7" s="25">
        <f>(E2*E3-E2*E4)^2</f>
        <v>0.005876368854472104</v>
      </c>
      <c r="F7" s="4"/>
      <c r="I7" s="84" t="s">
        <v>55</v>
      </c>
      <c r="J7" s="79" t="s">
        <v>52</v>
      </c>
      <c r="K7" s="79" t="s">
        <v>53</v>
      </c>
      <c r="L7" s="9" t="s">
        <v>2</v>
      </c>
      <c r="M7" s="9" t="s">
        <v>3</v>
      </c>
      <c r="N7" s="13"/>
      <c r="T7" s="29" t="s">
        <v>40</v>
      </c>
      <c r="U7" s="30" t="s">
        <v>32</v>
      </c>
      <c r="V7" s="30" t="s">
        <v>33</v>
      </c>
      <c r="W7" s="30" t="s">
        <v>34</v>
      </c>
      <c r="X7" s="30" t="s">
        <v>35</v>
      </c>
    </row>
    <row r="8" spans="1:24" ht="16.5">
      <c r="A8" s="16" t="s">
        <v>17</v>
      </c>
      <c r="B8" s="25">
        <f>1-(1-J2)/(1+J2)</f>
        <v>0.9333386942270703</v>
      </c>
      <c r="C8" s="18"/>
      <c r="D8" s="18"/>
      <c r="I8" s="83"/>
      <c r="J8" s="80" t="s">
        <v>50</v>
      </c>
      <c r="K8" s="81" t="s">
        <v>51</v>
      </c>
      <c r="L8" s="80" t="s">
        <v>54</v>
      </c>
      <c r="M8" s="82" t="s">
        <v>29</v>
      </c>
      <c r="N8" s="13" t="s">
        <v>22</v>
      </c>
      <c r="T8" s="31" t="s">
        <v>38</v>
      </c>
      <c r="U8" s="32">
        <f>B5</f>
        <v>5</v>
      </c>
      <c r="V8" s="32">
        <f>C5</f>
        <v>370000</v>
      </c>
      <c r="W8" s="32">
        <f>D5</f>
        <v>89</v>
      </c>
      <c r="X8" s="32">
        <f>E5</f>
        <v>2231</v>
      </c>
    </row>
    <row r="9" spans="1:26" ht="16.5">
      <c r="A9" s="16" t="s">
        <v>18</v>
      </c>
      <c r="B9" s="25">
        <f>SUM(B6:E6)</f>
        <v>0.9999999999999999</v>
      </c>
      <c r="C9" s="18"/>
      <c r="D9" s="18"/>
      <c r="I9" s="8" t="s">
        <v>5</v>
      </c>
      <c r="J9" s="25">
        <f>B4</f>
        <v>0</v>
      </c>
      <c r="K9" s="13">
        <v>0</v>
      </c>
      <c r="L9" s="78">
        <f>B5</f>
        <v>5</v>
      </c>
      <c r="M9" s="44">
        <f>J9+K9</f>
        <v>0</v>
      </c>
      <c r="N9" s="17">
        <f>M9/B3</f>
        <v>0</v>
      </c>
      <c r="T9" s="62"/>
      <c r="U9" s="62"/>
      <c r="V9" s="63"/>
      <c r="W9" s="62"/>
      <c r="X9" s="64"/>
      <c r="Y9" s="64"/>
      <c r="Z9" s="64"/>
    </row>
    <row r="10" spans="1:26" ht="14.25">
      <c r="A10" s="16" t="s">
        <v>20</v>
      </c>
      <c r="B10" s="25">
        <f>(B7+C7+D7+E7)^(1/2)</f>
        <v>0.781318744858408</v>
      </c>
      <c r="C10" s="19"/>
      <c r="D10" s="19"/>
      <c r="E10" s="5"/>
      <c r="I10" s="8" t="s">
        <v>6</v>
      </c>
      <c r="J10" s="25">
        <f>C4</f>
        <v>0</v>
      </c>
      <c r="K10" s="13">
        <v>-234763.557546198</v>
      </c>
      <c r="L10" s="26">
        <f>C5</f>
        <v>370000</v>
      </c>
      <c r="M10" s="25">
        <f>J10+K10</f>
        <v>-234763.557546198</v>
      </c>
      <c r="N10" s="17">
        <f>M10/C3</f>
        <v>-0.6344961014762108</v>
      </c>
      <c r="T10" s="62"/>
      <c r="U10" s="30" t="s">
        <v>36</v>
      </c>
      <c r="V10" s="30" t="s">
        <v>37</v>
      </c>
      <c r="W10" s="62"/>
      <c r="X10" s="64"/>
      <c r="Y10" s="64"/>
      <c r="Z10" s="65"/>
    </row>
    <row r="11" spans="1:26" ht="14.25">
      <c r="A11" s="16" t="s">
        <v>22</v>
      </c>
      <c r="B11" s="42">
        <f>B4/B3</f>
        <v>0</v>
      </c>
      <c r="C11" s="42">
        <f>C4/C3</f>
        <v>0</v>
      </c>
      <c r="D11" s="42">
        <f>D4/D3</f>
        <v>0</v>
      </c>
      <c r="E11" s="42">
        <f>E4/E3</f>
        <v>0</v>
      </c>
      <c r="I11" s="8" t="s">
        <v>7</v>
      </c>
      <c r="J11" s="25">
        <f>D4</f>
        <v>0</v>
      </c>
      <c r="K11" s="13">
        <v>0</v>
      </c>
      <c r="L11" s="26">
        <f>D5</f>
        <v>89</v>
      </c>
      <c r="M11" s="25">
        <f>-J11+K11</f>
        <v>0</v>
      </c>
      <c r="N11" s="17">
        <f>M11/D3</f>
        <v>0</v>
      </c>
      <c r="T11" s="62"/>
      <c r="U11" s="32">
        <f>B18</f>
        <v>39960400</v>
      </c>
      <c r="V11" s="32">
        <f>C18</f>
        <v>392997</v>
      </c>
      <c r="W11" s="77"/>
      <c r="X11" s="64"/>
      <c r="Y11" s="64"/>
      <c r="Z11" s="64"/>
    </row>
    <row r="12" spans="1:26" ht="14.25">
      <c r="A12" s="37"/>
      <c r="B12" s="38"/>
      <c r="I12" s="8" t="s">
        <v>8</v>
      </c>
      <c r="J12" s="25">
        <f>E4</f>
        <v>0</v>
      </c>
      <c r="K12" s="13">
        <v>0</v>
      </c>
      <c r="L12" s="26">
        <f>E5</f>
        <v>2231</v>
      </c>
      <c r="M12" s="25">
        <f>-J12+K12</f>
        <v>0</v>
      </c>
      <c r="N12" s="17">
        <f>M12/D3</f>
        <v>0</v>
      </c>
      <c r="T12" s="62"/>
      <c r="U12" s="62"/>
      <c r="V12" s="63"/>
      <c r="W12" s="62"/>
      <c r="X12" s="64"/>
      <c r="Y12" s="64"/>
      <c r="Z12" s="64"/>
    </row>
    <row r="13" spans="1:26" ht="14.25">
      <c r="A13" s="2"/>
      <c r="B13" s="24"/>
      <c r="I13" s="8" t="s">
        <v>9</v>
      </c>
      <c r="J13" s="25">
        <f>B17</f>
        <v>0</v>
      </c>
      <c r="K13" s="13">
        <v>0</v>
      </c>
      <c r="L13" s="26">
        <f>B18</f>
        <v>39960400</v>
      </c>
      <c r="M13" s="25">
        <f>J13+K13</f>
        <v>0</v>
      </c>
      <c r="N13" s="17">
        <f>M13/B16</f>
        <v>0</v>
      </c>
      <c r="T13" s="62"/>
      <c r="U13" s="62"/>
      <c r="V13" s="64"/>
      <c r="W13" s="62"/>
      <c r="X13" s="64"/>
      <c r="Y13" s="64"/>
      <c r="Z13" s="64"/>
    </row>
    <row r="14" spans="1:26" ht="14.25">
      <c r="A14" s="20"/>
      <c r="B14" s="8" t="str">
        <f>U4</f>
        <v>(O)PN</v>
      </c>
      <c r="C14" s="8" t="str">
        <f>V4</f>
        <v>(O)AM</v>
      </c>
      <c r="D14" s="8"/>
      <c r="E14" s="8"/>
      <c r="F14" s="7"/>
      <c r="I14" s="8" t="s">
        <v>10</v>
      </c>
      <c r="J14" s="25">
        <f>C17</f>
        <v>0</v>
      </c>
      <c r="K14" s="13">
        <v>168893.684626337</v>
      </c>
      <c r="L14" s="26">
        <f>C18</f>
        <v>392997</v>
      </c>
      <c r="M14" s="25">
        <f>J14+K14</f>
        <v>168893.684626337</v>
      </c>
      <c r="N14" s="17">
        <f>M14/C16</f>
        <v>0.4297582033102975</v>
      </c>
      <c r="T14" s="62"/>
      <c r="U14" s="62"/>
      <c r="V14" s="64"/>
      <c r="W14" s="62"/>
      <c r="X14" s="64"/>
      <c r="Y14" s="64"/>
      <c r="Z14" s="64"/>
    </row>
    <row r="15" spans="1:26" ht="14.25">
      <c r="A15" s="12" t="s">
        <v>12</v>
      </c>
      <c r="B15" s="10">
        <f>L5</f>
        <v>2.1896913531731E-08</v>
      </c>
      <c r="C15" s="11">
        <f>M5</f>
        <v>0</v>
      </c>
      <c r="D15" s="11"/>
      <c r="E15" s="11"/>
      <c r="T15" s="62"/>
      <c r="U15" s="62"/>
      <c r="V15" s="64"/>
      <c r="W15" s="62"/>
      <c r="X15" s="64"/>
      <c r="Y15" s="64"/>
      <c r="Z15" s="64"/>
    </row>
    <row r="16" spans="1:26" ht="15" thickBot="1">
      <c r="A16" s="16" t="s">
        <v>14</v>
      </c>
      <c r="B16" s="41">
        <f>U5</f>
        <v>39960400</v>
      </c>
      <c r="C16" s="23">
        <f>V5</f>
        <v>392997</v>
      </c>
      <c r="D16" s="23"/>
      <c r="E16" s="23"/>
      <c r="T16" s="62"/>
      <c r="U16" s="62"/>
      <c r="V16" s="63"/>
      <c r="W16" s="62"/>
      <c r="X16" s="64"/>
      <c r="Y16" s="64"/>
      <c r="Z16" s="64"/>
    </row>
    <row r="17" spans="1:26" ht="18" thickBot="1" thickTop="1">
      <c r="A17" s="43" t="s">
        <v>24</v>
      </c>
      <c r="B17" s="49">
        <v>0</v>
      </c>
      <c r="C17" s="49">
        <v>0</v>
      </c>
      <c r="D17" s="49"/>
      <c r="E17" s="49"/>
      <c r="I17" s="27" t="s">
        <v>30</v>
      </c>
      <c r="J17" s="28" t="s">
        <v>31</v>
      </c>
      <c r="T17" s="62"/>
      <c r="U17" s="62"/>
      <c r="V17" s="63"/>
      <c r="W17" s="62"/>
      <c r="X17" s="64"/>
      <c r="Y17" s="64"/>
      <c r="Z17" s="64"/>
    </row>
    <row r="18" spans="1:26" ht="17.25" thickTop="1">
      <c r="A18" s="16" t="s">
        <v>26</v>
      </c>
      <c r="B18" s="48">
        <f>B16+B17</f>
        <v>39960400</v>
      </c>
      <c r="C18" s="44">
        <f>C16+C17</f>
        <v>392997</v>
      </c>
      <c r="D18" s="44"/>
      <c r="E18" s="44"/>
      <c r="I18" s="67">
        <f>MIN($B$10)</f>
        <v>0.781318744858408</v>
      </c>
      <c r="J18" s="70">
        <f>MIN($B$23)</f>
        <v>0.8750094234933835</v>
      </c>
      <c r="T18" s="62"/>
      <c r="U18" s="62"/>
      <c r="V18" s="63"/>
      <c r="W18" s="66"/>
      <c r="X18" s="64"/>
      <c r="Y18" s="64"/>
      <c r="Z18" s="64"/>
    </row>
    <row r="19" spans="1:26" ht="16.5">
      <c r="A19" s="16" t="s">
        <v>28</v>
      </c>
      <c r="B19" s="46">
        <f>B15*(B16+B17)</f>
        <v>0.8750094234933835</v>
      </c>
      <c r="C19" s="25">
        <f>C15*(C16+C17)</f>
        <v>0</v>
      </c>
      <c r="D19" s="25"/>
      <c r="E19" s="25"/>
      <c r="I19" s="68">
        <f>COUNT($B$4:$E$4)</f>
        <v>4</v>
      </c>
      <c r="J19" s="71">
        <f>COUNT($B$17:$C$17)</f>
        <v>2</v>
      </c>
      <c r="T19" s="62"/>
      <c r="U19" s="62"/>
      <c r="V19" s="63"/>
      <c r="W19" s="66"/>
      <c r="X19" s="64"/>
      <c r="Y19" s="64"/>
      <c r="Z19" s="64"/>
    </row>
    <row r="20" spans="1:26" ht="16.5">
      <c r="A20" s="16" t="s">
        <v>16</v>
      </c>
      <c r="B20" s="47">
        <f>(B15*B16-B15*B17)^2</f>
        <v>0.7656414912022234</v>
      </c>
      <c r="C20" s="25">
        <f>(C15*C16-C15*C17)^2</f>
        <v>0</v>
      </c>
      <c r="D20" s="25"/>
      <c r="E20" s="25"/>
      <c r="I20" s="68" t="b">
        <f>$B$5&gt;=0</f>
        <v>1</v>
      </c>
      <c r="J20" s="71" t="b">
        <f>$B$21=1!$B$22</f>
        <v>0</v>
      </c>
      <c r="T20" s="62"/>
      <c r="U20" s="62"/>
      <c r="V20" s="63"/>
      <c r="W20" s="66"/>
      <c r="X20" s="64"/>
      <c r="Y20" s="64"/>
      <c r="Z20" s="64"/>
    </row>
    <row r="21" spans="1:26" ht="15" thickBot="1">
      <c r="A21" s="16" t="s">
        <v>17</v>
      </c>
      <c r="B21" s="25">
        <f>J2+(1-J2)*J2/(1+J2)</f>
        <v>0.9333386942270703</v>
      </c>
      <c r="C21" s="18"/>
      <c r="D21" s="18"/>
      <c r="E21" s="18"/>
      <c r="I21" s="68" t="b">
        <f>$C$5&gt;=0</f>
        <v>1</v>
      </c>
      <c r="J21" s="72">
        <f>{100,10000,1E-09,0.05,FALSE,FALSE,FALSE,1,1,1,1E-06,TRUE}</f>
        <v>100</v>
      </c>
      <c r="T21" s="62"/>
      <c r="U21" s="62"/>
      <c r="V21" s="63"/>
      <c r="W21" s="66"/>
      <c r="X21" s="64"/>
      <c r="Y21" s="64"/>
      <c r="Z21" s="64"/>
    </row>
    <row r="22" spans="1:26" ht="14.25">
      <c r="A22" s="16" t="s">
        <v>19</v>
      </c>
      <c r="B22" s="25">
        <f>SUM(B19:C19)</f>
        <v>0.8750094234933835</v>
      </c>
      <c r="C22" s="18"/>
      <c r="D22" s="18"/>
      <c r="E22" s="18"/>
      <c r="I22" s="68" t="b">
        <f>$D$5&gt;=0</f>
        <v>1</v>
      </c>
      <c r="T22" s="62"/>
      <c r="U22" s="62"/>
      <c r="V22" s="63"/>
      <c r="W22" s="66"/>
      <c r="X22" s="64"/>
      <c r="Y22" s="64"/>
      <c r="Z22" s="64"/>
    </row>
    <row r="23" spans="1:26" ht="14.25">
      <c r="A23" s="16" t="s">
        <v>21</v>
      </c>
      <c r="B23" s="25">
        <f>(B20+C20)^(1/2)</f>
        <v>0.8750094234933835</v>
      </c>
      <c r="C23" s="19"/>
      <c r="D23" s="19"/>
      <c r="E23" s="19"/>
      <c r="I23" s="68" t="b">
        <f>$E$5&gt;=0</f>
        <v>1</v>
      </c>
      <c r="T23" s="62"/>
      <c r="U23" s="62"/>
      <c r="V23" s="63"/>
      <c r="W23" s="66"/>
      <c r="X23" s="64"/>
      <c r="Y23" s="64"/>
      <c r="Z23" s="64"/>
    </row>
    <row r="24" spans="1:26" ht="14.25">
      <c r="A24" s="16" t="s">
        <v>22</v>
      </c>
      <c r="B24" s="42">
        <f>B17/B16</f>
        <v>0</v>
      </c>
      <c r="C24" s="42">
        <f>C17/C16</f>
        <v>0</v>
      </c>
      <c r="D24" s="42"/>
      <c r="E24" s="42"/>
      <c r="I24" s="68" t="b">
        <f>$B$8=1!$B$9</f>
        <v>0</v>
      </c>
      <c r="T24" s="62"/>
      <c r="U24" s="62"/>
      <c r="V24" s="63"/>
      <c r="W24" s="66"/>
      <c r="X24" s="64"/>
      <c r="Y24" s="64"/>
      <c r="Z24" s="64"/>
    </row>
    <row r="25" spans="9:26" ht="15" thickBot="1">
      <c r="I25" s="69">
        <f>{100,10000,1E-10,0.05,FALSE,FALSE,FALSE,1,1,1,1E-06,TRUE}</f>
        <v>100</v>
      </c>
      <c r="T25" s="62"/>
      <c r="U25" s="62"/>
      <c r="V25" s="63"/>
      <c r="W25" s="66"/>
      <c r="X25" s="64"/>
      <c r="Y25" s="64"/>
      <c r="Z25" s="64"/>
    </row>
    <row r="26" spans="20:26" ht="14.25">
      <c r="T26" s="62"/>
      <c r="U26" s="62"/>
      <c r="V26" s="63"/>
      <c r="W26" s="66"/>
      <c r="X26" s="64"/>
      <c r="Y26" s="64"/>
      <c r="Z26" s="64"/>
    </row>
    <row r="27" spans="20:26" ht="14.25">
      <c r="T27" s="62"/>
      <c r="U27" s="62"/>
      <c r="V27" s="64"/>
      <c r="W27" s="66"/>
      <c r="X27" s="64"/>
      <c r="Y27" s="64"/>
      <c r="Z27" s="64"/>
    </row>
    <row r="28" spans="20:26" ht="14.25">
      <c r="T28" s="62"/>
      <c r="U28" s="62"/>
      <c r="V28" s="64"/>
      <c r="W28" s="66"/>
      <c r="X28" s="64"/>
      <c r="Y28" s="64"/>
      <c r="Z28" s="64"/>
    </row>
    <row r="29" spans="20:26" ht="14.25">
      <c r="T29" s="62"/>
      <c r="U29" s="62"/>
      <c r="V29" s="65"/>
      <c r="W29" s="66"/>
      <c r="X29" s="64"/>
      <c r="Y29" s="64"/>
      <c r="Z29" s="64"/>
    </row>
    <row r="30" spans="20:26" ht="14.25">
      <c r="T30" s="62"/>
      <c r="U30" s="62"/>
      <c r="V30" s="63"/>
      <c r="W30" s="66"/>
      <c r="X30" s="64"/>
      <c r="Y30" s="64"/>
      <c r="Z30" s="64"/>
    </row>
    <row r="31" spans="20:26" ht="14.25">
      <c r="T31" s="62"/>
      <c r="U31" s="62"/>
      <c r="V31" s="63"/>
      <c r="W31" s="66"/>
      <c r="X31" s="64"/>
      <c r="Y31" s="64"/>
      <c r="Z31" s="64"/>
    </row>
  </sheetData>
  <sheetProtection/>
  <mergeCells count="1">
    <mergeCell ref="I7:I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soushi suzuki</dc:creator>
  <cp:keywords/>
  <dc:description/>
  <cp:lastModifiedBy>soushi-s</cp:lastModifiedBy>
  <dcterms:created xsi:type="dcterms:W3CDTF">2007-04-03T09:31:29Z</dcterms:created>
  <dcterms:modified xsi:type="dcterms:W3CDTF">2016-11-02T06:39:34Z</dcterms:modified>
  <cp:category/>
  <cp:version/>
  <cp:contentType/>
  <cp:contentStatus/>
</cp:coreProperties>
</file>